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ersonalorganisation\Stud.Hilfskräfte\1 WIKI-Formulare\"/>
    </mc:Choice>
  </mc:AlternateContent>
  <bookViews>
    <workbookView xWindow="0" yWindow="0" windowWidth="25200" windowHeight="11985" tabRatio="616"/>
  </bookViews>
  <sheets>
    <sheet name="Monat" sheetId="1" r:id="rId1"/>
    <sheet name="Feiertage" sheetId="2" r:id="rId2"/>
  </sheets>
  <definedNames>
    <definedName name="_xlnm.Print_Area" localSheetId="0">Monat!$A$1:$R$43</definedName>
  </definedNames>
  <calcPr calcId="162913"/>
  <customWorkbookViews>
    <customWorkbookView name="test" guid="{4652D98A-10A8-4A41-BE02-6BC110D8BB01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H7" i="1" l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K37" i="1" l="1"/>
  <c r="B1" i="2" l="1"/>
  <c r="H4" i="1" l="1"/>
  <c r="H5" i="1"/>
  <c r="H6" i="1"/>
  <c r="H15" i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0" i="2"/>
  <c r="B29" i="2"/>
  <c r="B28" i="2"/>
  <c r="B27" i="2"/>
  <c r="B26" i="2"/>
  <c r="B25" i="2"/>
  <c r="B24" i="2"/>
  <c r="B23" i="2"/>
  <c r="B22" i="2"/>
  <c r="B20" i="2"/>
  <c r="B19" i="2"/>
  <c r="B17" i="2"/>
  <c r="B16" i="2"/>
  <c r="B13" i="2"/>
  <c r="B12" i="2"/>
  <c r="B7" i="2"/>
  <c r="B5" i="2"/>
  <c r="B3" i="2"/>
  <c r="A19" i="2"/>
  <c r="H36" i="1" l="1"/>
  <c r="A26" i="2"/>
  <c r="A32" i="2"/>
  <c r="B32" i="2" s="1"/>
  <c r="A12" i="2"/>
  <c r="A22" i="2"/>
  <c r="A24" i="2"/>
  <c r="A28" i="2"/>
  <c r="A30" i="2"/>
  <c r="A2" i="2"/>
  <c r="B2" i="2" s="1"/>
  <c r="A4" i="2"/>
  <c r="B4" i="2" s="1"/>
  <c r="A8" i="2"/>
  <c r="A10" i="2"/>
  <c r="B10" i="2" s="1"/>
  <c r="A18" i="2"/>
  <c r="B18" i="2" s="1"/>
  <c r="A21" i="2"/>
  <c r="B21" i="2" s="1"/>
  <c r="A23" i="2"/>
  <c r="A25" i="2"/>
  <c r="A27" i="2"/>
  <c r="A29" i="2"/>
  <c r="A31" i="2"/>
  <c r="B31" i="2" s="1"/>
  <c r="A33" i="2"/>
  <c r="A3" i="2"/>
  <c r="A17" i="2"/>
  <c r="A15" i="2" l="1"/>
  <c r="B15" i="2" s="1"/>
  <c r="A13" i="2"/>
  <c r="A11" i="2"/>
  <c r="B11" i="2" s="1"/>
  <c r="A9" i="2"/>
  <c r="B9" i="2" s="1"/>
  <c r="A7" i="2"/>
  <c r="A5" i="2"/>
  <c r="B8" i="2"/>
  <c r="A14" i="2"/>
  <c r="B14" i="2" s="1"/>
  <c r="A16" i="2"/>
  <c r="A6" i="2"/>
  <c r="B6" i="2" s="1"/>
  <c r="B4" i="1" l="1"/>
  <c r="C4" i="1" s="1"/>
  <c r="B5" i="1" l="1"/>
  <c r="C5" i="1" s="1"/>
  <c r="B6" i="1" l="1"/>
  <c r="C6" i="1" s="1"/>
  <c r="B7" i="1" l="1"/>
  <c r="B8" i="1" s="1"/>
  <c r="C8" i="1" s="1"/>
  <c r="B9" i="1" l="1"/>
  <c r="B10" i="1" s="1"/>
  <c r="C7" i="1"/>
  <c r="C9" i="1" l="1"/>
  <c r="B11" i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4" i="1" s="1"/>
  <c r="C33" i="1"/>
</calcChain>
</file>

<file path=xl/comments1.xml><?xml version="1.0" encoding="utf-8"?>
<comments xmlns="http://schemas.openxmlformats.org/spreadsheetml/2006/main">
  <authors>
    <author>Puchert, Thorge</author>
  </authors>
  <commentList>
    <comment ref="B1" authorId="0" shapeId="0">
      <text>
        <r>
          <rPr>
            <b/>
            <sz val="9"/>
            <color indexed="81"/>
            <rFont val="Segoe UI"/>
            <family val="2"/>
          </rPr>
          <t xml:space="preserve">Puchert, Thorge:
</t>
        </r>
        <r>
          <rPr>
            <sz val="9"/>
            <color indexed="81"/>
            <rFont val="Segoe UI"/>
            <family val="2"/>
          </rPr>
          <t xml:space="preserve">Datumsform:
TT.MM.JJJJ oder MM.JJJJ oder
Monat JJJJ
</t>
        </r>
      </text>
    </comment>
  </commentList>
</comments>
</file>

<file path=xl/comments2.xml><?xml version="1.0" encoding="utf-8"?>
<comments xmlns="http://schemas.openxmlformats.org/spreadsheetml/2006/main">
  <authors>
    <author>Thomas Ramel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Ein 'x' eingeben, um Feiertage zu markieren.
Ab Zeile A34 bis A49 haben Sie die Möglichkeit weitere Feiertage einzugeben.</t>
        </r>
      </text>
    </comment>
  </commentList>
</comments>
</file>

<file path=xl/sharedStrings.xml><?xml version="1.0" encoding="utf-8"?>
<sst xmlns="http://schemas.openxmlformats.org/spreadsheetml/2006/main" count="87" uniqueCount="74">
  <si>
    <t>Arbeitszeit</t>
  </si>
  <si>
    <t>von</t>
  </si>
  <si>
    <t>bis</t>
  </si>
  <si>
    <t>Pause</t>
  </si>
  <si>
    <t>Stunden</t>
  </si>
  <si>
    <t>Datum</t>
  </si>
  <si>
    <t>Feiertag?</t>
  </si>
  <si>
    <t>x</t>
  </si>
  <si>
    <t>Neujahr</t>
  </si>
  <si>
    <t>Berchtoldstag</t>
  </si>
  <si>
    <t>3 Könige</t>
  </si>
  <si>
    <t>Rosenmontag</t>
  </si>
  <si>
    <t>Karfreitag</t>
  </si>
  <si>
    <t>Ostersamstag</t>
  </si>
  <si>
    <t>Ostersonntag</t>
  </si>
  <si>
    <t>Ostermontag</t>
  </si>
  <si>
    <t>1. Mai</t>
  </si>
  <si>
    <t>Christi Himmelfahrt</t>
  </si>
  <si>
    <t>Muttertag</t>
  </si>
  <si>
    <t>Pfingstsamstag</t>
  </si>
  <si>
    <t>Pfingstsonntag</t>
  </si>
  <si>
    <t>Pfingstmontag</t>
  </si>
  <si>
    <t>Fronleichnam</t>
  </si>
  <si>
    <t>Nationalfeiertag (CH)</t>
  </si>
  <si>
    <t>Tag der deutschen Einheit (D)</t>
  </si>
  <si>
    <t>Erntedankfest</t>
  </si>
  <si>
    <t>Nationalfeiertag (AT)</t>
  </si>
  <si>
    <t>Reformationstag</t>
  </si>
  <si>
    <t>Allerheiligen</t>
  </si>
  <si>
    <t>Volkstrauertag</t>
  </si>
  <si>
    <t>Buss- und Bettag</t>
  </si>
  <si>
    <t>Totensonntag/Ewigkeitssontag</t>
  </si>
  <si>
    <t>1. Advent</t>
  </si>
  <si>
    <t>2. Advent</t>
  </si>
  <si>
    <t>3. Advent</t>
  </si>
  <si>
    <t>4. Advent</t>
  </si>
  <si>
    <t>Heilig Abend</t>
  </si>
  <si>
    <t>1. Weihnachtstag</t>
  </si>
  <si>
    <t>2. Weihnachtstag</t>
  </si>
  <si>
    <t>Silvester</t>
  </si>
  <si>
    <t>Stunden Gesamt</t>
  </si>
  <si>
    <t>Personal</t>
  </si>
  <si>
    <t>Name, Vorname:</t>
  </si>
  <si>
    <t>Straße:</t>
  </si>
  <si>
    <t>Abteilung I</t>
  </si>
  <si>
    <t>Fachbereich:</t>
  </si>
  <si>
    <r>
      <rPr>
        <sz val="20"/>
        <color theme="1"/>
        <rFont val="Wingdings"/>
        <charset val="2"/>
      </rPr>
      <t>¨</t>
    </r>
    <r>
      <rPr>
        <sz val="18"/>
        <color theme="1"/>
        <rFont val="Wingdings"/>
        <charset val="2"/>
      </rPr>
      <t xml:space="preserve"> </t>
    </r>
    <r>
      <rPr>
        <sz val="16"/>
        <color theme="1"/>
        <rFont val="Calibri"/>
        <family val="2"/>
        <scheme val="minor"/>
      </rPr>
      <t>Drittmittel</t>
    </r>
  </si>
  <si>
    <r>
      <rPr>
        <sz val="20"/>
        <color theme="1"/>
        <rFont val="Wingdings"/>
        <charset val="2"/>
      </rPr>
      <t>¨</t>
    </r>
    <r>
      <rPr>
        <sz val="18"/>
        <color theme="1"/>
        <rFont val="Wingdings"/>
        <charset val="2"/>
      </rPr>
      <t xml:space="preserve"> </t>
    </r>
    <r>
      <rPr>
        <sz val="16"/>
        <color theme="1"/>
        <rFont val="Calibri"/>
        <family val="2"/>
        <scheme val="minor"/>
      </rPr>
      <t>Grundhaushalt</t>
    </r>
  </si>
  <si>
    <t>Kostenstelle:</t>
  </si>
  <si>
    <t>PLZ, Wohnort:</t>
  </si>
  <si>
    <t>Studentische-/ 
Wissenschaftliche
Hilfskraft</t>
  </si>
  <si>
    <t>Immatrikuliert:</t>
  </si>
  <si>
    <t>Tätigkeit</t>
  </si>
  <si>
    <t>M+W</t>
  </si>
  <si>
    <t xml:space="preserve">Lübeck, </t>
  </si>
  <si>
    <t>Musterstr. 0815</t>
  </si>
  <si>
    <t>08151 Musterhausen</t>
  </si>
  <si>
    <t>Beispiel</t>
  </si>
  <si>
    <t xml:space="preserve">       Abt. I - In Liste übertragen:</t>
  </si>
  <si>
    <t>Mustermann, Max</t>
  </si>
  <si>
    <t>Abrechnung/ Nachweis für studentische/wissenschaftliche Hilfskräfte an der TH Lübeck</t>
  </si>
  <si>
    <t xml:space="preserve">   Änderung der persönlichen Daten (z.B. Adresse, Kontoverbindungen etc.) sind der Abteilung I unverzüglich schriftlich</t>
  </si>
  <si>
    <t xml:space="preserve">    mitzuteilen.</t>
  </si>
  <si>
    <t xml:space="preserve">   Für jeden Kalendermonat ist ein separater Nachweis zu verwenden, der handschriftlich zu unterzeichnen ist. </t>
  </si>
  <si>
    <t xml:space="preserve">   Der Stundennachweis ist vollständig unterzeichnet 6 Monate nach Vertragsende in Kopie auzubewahren und bei Verlangen</t>
  </si>
  <si>
    <t xml:space="preserve">   Hiermit bestätige ich, dass die Anzahl der Zeitstunden aufgrund gesetzlich vorgeschriebener Pausen von der tatsächlichen</t>
  </si>
  <si>
    <t xml:space="preserve">   Arbeitszeit abweichen kann. Ich erkläre, dass ich an den niedergeschriebenen  Tagen weisungsgemäß Hilfstätigkeiten</t>
  </si>
  <si>
    <t xml:space="preserve">   geleistet habe.</t>
  </si>
  <si>
    <t xml:space="preserve">   vorzulegen.</t>
  </si>
  <si>
    <t>Unterschrift</t>
  </si>
  <si>
    <t>Name leserlich</t>
  </si>
  <si>
    <t>Abt.I - Version 2.0 ,08.04.2019</t>
  </si>
  <si>
    <r>
      <t xml:space="preserve">Unterschriftsberechtigte_r 
 </t>
    </r>
    <r>
      <rPr>
        <b/>
        <sz val="14"/>
        <color theme="1"/>
        <rFont val="Calibri"/>
        <family val="2"/>
        <scheme val="minor"/>
      </rPr>
      <t>Sachlich und Rechnerich richtig</t>
    </r>
  </si>
  <si>
    <r>
      <t xml:space="preserve"> </t>
    </r>
    <r>
      <rPr>
        <sz val="20"/>
        <color theme="1"/>
        <rFont val="Wingdings"/>
        <charset val="2"/>
      </rPr>
      <t>¨</t>
    </r>
    <r>
      <rPr>
        <sz val="18"/>
        <color theme="1"/>
        <rFont val="Wingdings"/>
        <charset val="2"/>
      </rPr>
      <t xml:space="preserve"> </t>
    </r>
    <r>
      <rPr>
        <sz val="16"/>
        <color theme="1"/>
        <rFont val="Calibri"/>
        <family val="2"/>
        <scheme val="minor"/>
      </rPr>
      <t>ZSL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</si>
</sst>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m\ yyyy"/>
    <numFmt numFmtId="165" formatCode="d"/>
    <numFmt numFmtId="166" formatCode="ddd/"/>
    <numFmt numFmtId="167" formatCode="dd/mm/yyyy;;"/>
    <numFmt numFmtId="168" formatCode="hh:mm;@"/>
    <numFmt numFmtId="169" formatCode="[hh]:mm"/>
  </numFmts>
  <fonts count="2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Arial Unicode MS"/>
      <family val="2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Arial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Wingdings"/>
      <charset val="2"/>
    </font>
    <font>
      <sz val="18"/>
      <color theme="1"/>
      <name val="Wingdings"/>
      <charset val="2"/>
    </font>
    <font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2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2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5" fontId="1" fillId="0" borderId="7" xfId="0" applyNumberFormat="1" applyFont="1" applyBorder="1"/>
    <xf numFmtId="166" fontId="1" fillId="0" borderId="8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0" fontId="0" fillId="0" borderId="14" xfId="0" applyBorder="1"/>
    <xf numFmtId="165" fontId="1" fillId="0" borderId="15" xfId="0" applyNumberFormat="1" applyFont="1" applyBorder="1"/>
    <xf numFmtId="166" fontId="1" fillId="0" borderId="16" xfId="0" applyNumberFormat="1" applyFont="1" applyBorder="1"/>
    <xf numFmtId="166" fontId="0" fillId="0" borderId="17" xfId="0" applyNumberFormat="1" applyBorder="1"/>
    <xf numFmtId="166" fontId="1" fillId="0" borderId="18" xfId="0" applyNumberFormat="1" applyFont="1" applyBorder="1"/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8" fontId="11" fillId="0" borderId="9" xfId="0" applyNumberFormat="1" applyFont="1" applyBorder="1" applyProtection="1">
      <protection locked="0"/>
    </xf>
    <xf numFmtId="169" fontId="10" fillId="2" borderId="19" xfId="0" applyNumberFormat="1" applyFont="1" applyFill="1" applyBorder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23" xfId="0" applyFont="1" applyBorder="1"/>
    <xf numFmtId="0" fontId="12" fillId="0" borderId="0" xfId="0" applyFont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14" fontId="7" fillId="0" borderId="1" xfId="0" quotePrefix="1" applyNumberFormat="1" applyFont="1" applyBorder="1" applyProtection="1"/>
    <xf numFmtId="167" fontId="8" fillId="4" borderId="1" xfId="0" applyNumberFormat="1" applyFont="1" applyFill="1" applyBorder="1" applyProtection="1"/>
    <xf numFmtId="0" fontId="7" fillId="0" borderId="1" xfId="0" applyFont="1" applyBorder="1" applyAlignment="1" applyProtection="1">
      <alignment horizontal="center"/>
    </xf>
    <xf numFmtId="49" fontId="7" fillId="0" borderId="1" xfId="0" applyNumberFormat="1" applyFont="1" applyBorder="1" applyProtection="1"/>
    <xf numFmtId="49" fontId="7" fillId="0" borderId="4" xfId="0" applyNumberFormat="1" applyFont="1" applyBorder="1" applyProtection="1"/>
    <xf numFmtId="49" fontId="7" fillId="0" borderId="0" xfId="0" applyNumberFormat="1" applyFont="1" applyBorder="1" applyProtection="1"/>
    <xf numFmtId="49" fontId="7" fillId="0" borderId="13" xfId="0" applyNumberFormat="1" applyFont="1" applyBorder="1" applyProtection="1"/>
    <xf numFmtId="14" fontId="8" fillId="0" borderId="1" xfId="0" quotePrefix="1" applyNumberFormat="1" applyFont="1" applyBorder="1" applyProtection="1"/>
    <xf numFmtId="14" fontId="7" fillId="0" borderId="1" xfId="0" applyNumberFormat="1" applyFont="1" applyBorder="1" applyProtection="1"/>
    <xf numFmtId="0" fontId="7" fillId="0" borderId="1" xfId="0" applyFont="1" applyBorder="1" applyProtection="1"/>
    <xf numFmtId="0" fontId="7" fillId="0" borderId="2" xfId="0" applyFont="1" applyBorder="1" applyAlignment="1" applyProtection="1">
      <alignment horizontal="center"/>
    </xf>
    <xf numFmtId="168" fontId="11" fillId="0" borderId="11" xfId="0" applyNumberFormat="1" applyFont="1" applyBorder="1" applyProtection="1">
      <protection locked="0"/>
    </xf>
    <xf numFmtId="168" fontId="11" fillId="0" borderId="10" xfId="0" applyNumberFormat="1" applyFont="1" applyBorder="1" applyProtection="1">
      <protection locked="0"/>
    </xf>
    <xf numFmtId="0" fontId="18" fillId="0" borderId="0" xfId="0" applyFont="1" applyAlignment="1">
      <alignment horizontal="right"/>
    </xf>
    <xf numFmtId="165" fontId="1" fillId="0" borderId="27" xfId="0" applyNumberFormat="1" applyFont="1" applyBorder="1"/>
    <xf numFmtId="0" fontId="19" fillId="0" borderId="0" xfId="0" applyFont="1"/>
    <xf numFmtId="168" fontId="11" fillId="0" borderId="11" xfId="0" applyNumberFormat="1" applyFont="1" applyBorder="1" applyAlignment="1" applyProtection="1">
      <alignment horizontal="center"/>
    </xf>
    <xf numFmtId="168" fontId="11" fillId="0" borderId="5" xfId="0" applyNumberFormat="1" applyFont="1" applyBorder="1" applyAlignment="1" applyProtection="1">
      <alignment horizontal="center"/>
      <protection locked="0"/>
    </xf>
    <xf numFmtId="168" fontId="11" fillId="0" borderId="10" xfId="0" applyNumberFormat="1" applyFont="1" applyBorder="1" applyAlignment="1" applyProtection="1">
      <alignment horizontal="center"/>
    </xf>
    <xf numFmtId="168" fontId="11" fillId="0" borderId="9" xfId="0" applyNumberFormat="1" applyFont="1" applyBorder="1" applyAlignment="1" applyProtection="1">
      <alignment horizontal="center"/>
    </xf>
    <xf numFmtId="14" fontId="0" fillId="0" borderId="0" xfId="0" applyNumberFormat="1" applyAlignment="1">
      <alignment horizontal="left"/>
    </xf>
    <xf numFmtId="169" fontId="12" fillId="2" borderId="19" xfId="0" applyNumberFormat="1" applyFont="1" applyFill="1" applyBorder="1" applyAlignment="1">
      <alignment horizontal="left"/>
    </xf>
    <xf numFmtId="168" fontId="11" fillId="0" borderId="9" xfId="0" applyNumberFormat="1" applyFont="1" applyBorder="1" applyAlignment="1" applyProtection="1">
      <alignment horizontal="center"/>
      <protection locked="0"/>
    </xf>
    <xf numFmtId="168" fontId="11" fillId="0" borderId="28" xfId="0" applyNumberFormat="1" applyFont="1" applyBorder="1" applyAlignment="1" applyProtection="1">
      <alignment horizontal="center"/>
      <protection locked="0"/>
    </xf>
    <xf numFmtId="0" fontId="23" fillId="0" borderId="0" xfId="0" applyFont="1" applyBorder="1"/>
    <xf numFmtId="0" fontId="23" fillId="0" borderId="30" xfId="0" applyFont="1" applyBorder="1"/>
    <xf numFmtId="0" fontId="23" fillId="0" borderId="31" xfId="0" applyFont="1" applyBorder="1"/>
    <xf numFmtId="0" fontId="23" fillId="0" borderId="32" xfId="0" applyFont="1" applyBorder="1"/>
    <xf numFmtId="0" fontId="23" fillId="0" borderId="33" xfId="0" applyFont="1" applyBorder="1"/>
    <xf numFmtId="0" fontId="23" fillId="0" borderId="34" xfId="0" applyFont="1" applyBorder="1"/>
    <xf numFmtId="0" fontId="23" fillId="0" borderId="35" xfId="0" applyFont="1" applyBorder="1"/>
    <xf numFmtId="0" fontId="23" fillId="0" borderId="36" xfId="0" applyFont="1" applyBorder="1"/>
    <xf numFmtId="0" fontId="23" fillId="0" borderId="37" xfId="0" applyFont="1" applyBorder="1"/>
    <xf numFmtId="0" fontId="22" fillId="0" borderId="23" xfId="0" applyFont="1" applyBorder="1" applyAlignment="1">
      <alignment horizontal="center"/>
    </xf>
    <xf numFmtId="0" fontId="22" fillId="5" borderId="23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14" fontId="10" fillId="2" borderId="20" xfId="0" applyNumberFormat="1" applyFont="1" applyFill="1" applyBorder="1" applyAlignment="1">
      <alignment horizontal="center"/>
    </xf>
    <xf numFmtId="14" fontId="10" fillId="2" borderId="21" xfId="0" applyNumberFormat="1" applyFont="1" applyFill="1" applyBorder="1" applyAlignment="1">
      <alignment horizontal="center"/>
    </xf>
    <xf numFmtId="14" fontId="10" fillId="2" borderId="22" xfId="0" applyNumberFormat="1" applyFont="1" applyFill="1" applyBorder="1" applyAlignment="1">
      <alignment horizontal="center"/>
    </xf>
    <xf numFmtId="0" fontId="24" fillId="6" borderId="29" xfId="0" applyFont="1" applyFill="1" applyBorder="1" applyAlignment="1" applyProtection="1">
      <alignment horizontal="center"/>
    </xf>
    <xf numFmtId="0" fontId="24" fillId="6" borderId="23" xfId="0" applyFont="1" applyFill="1" applyBorder="1" applyAlignment="1" applyProtection="1">
      <alignment horizontal="center"/>
    </xf>
    <xf numFmtId="0" fontId="21" fillId="6" borderId="0" xfId="0" applyFont="1" applyFill="1" applyBorder="1" applyAlignment="1" applyProtection="1">
      <alignment horizontal="center"/>
    </xf>
    <xf numFmtId="0" fontId="24" fillId="6" borderId="24" xfId="0" applyFont="1" applyFill="1" applyBorder="1" applyAlignment="1" applyProtection="1">
      <alignment horizontal="center"/>
    </xf>
    <xf numFmtId="0" fontId="24" fillId="6" borderId="25" xfId="0" applyFont="1" applyFill="1" applyBorder="1" applyAlignment="1" applyProtection="1">
      <alignment horizontal="center"/>
    </xf>
    <xf numFmtId="0" fontId="24" fillId="6" borderId="14" xfId="0" applyFont="1" applyFill="1" applyBorder="1" applyAlignment="1" applyProtection="1">
      <alignment horizontal="center"/>
    </xf>
    <xf numFmtId="0" fontId="24" fillId="6" borderId="0" xfId="0" applyFont="1" applyFill="1" applyBorder="1" applyAlignment="1" applyProtection="1">
      <alignment horizontal="center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 applyProtection="1">
      <alignment horizontal="center"/>
    </xf>
    <xf numFmtId="0" fontId="25" fillId="6" borderId="25" xfId="0" applyFont="1" applyFill="1" applyBorder="1" applyAlignment="1" applyProtection="1">
      <alignment horizontal="center"/>
      <protection locked="0"/>
    </xf>
    <xf numFmtId="0" fontId="25" fillId="6" borderId="26" xfId="0" applyFont="1" applyFill="1" applyBorder="1" applyAlignment="1" applyProtection="1">
      <alignment horizontal="center"/>
      <protection locked="0"/>
    </xf>
    <xf numFmtId="0" fontId="25" fillId="6" borderId="23" xfId="0" applyFont="1" applyFill="1" applyBorder="1" applyAlignment="1" applyProtection="1">
      <alignment horizontal="center"/>
      <protection locked="0"/>
    </xf>
    <xf numFmtId="0" fontId="25" fillId="6" borderId="39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6">
    <dxf>
      <fill>
        <patternFill>
          <bgColor indexed="4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16</xdr:row>
          <xdr:rowOff>180975</xdr:rowOff>
        </xdr:from>
        <xdr:to>
          <xdr:col>13</xdr:col>
          <xdr:colOff>676275</xdr:colOff>
          <xdr:row>18</xdr:row>
          <xdr:rowOff>85725</xdr:rowOff>
        </xdr:to>
        <xdr:sp macro="" textlink="">
          <xdr:nvSpPr>
            <xdr:cNvPr id="3078" name="Check Box 6" descr="   JA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DDD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16</xdr:row>
          <xdr:rowOff>180975</xdr:rowOff>
        </xdr:from>
        <xdr:to>
          <xdr:col>15</xdr:col>
          <xdr:colOff>9525</xdr:colOff>
          <xdr:row>18</xdr:row>
          <xdr:rowOff>85725</xdr:rowOff>
        </xdr:to>
        <xdr:sp macro="" textlink="">
          <xdr:nvSpPr>
            <xdr:cNvPr id="3080" name="Check Box 8" descr="   NEIN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DDDDD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683560</xdr:colOff>
      <xdr:row>0</xdr:row>
      <xdr:rowOff>1</xdr:rowOff>
    </xdr:from>
    <xdr:to>
      <xdr:col>16</xdr:col>
      <xdr:colOff>61634</xdr:colOff>
      <xdr:row>5</xdr:row>
      <xdr:rowOff>57806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736" y="1"/>
          <a:ext cx="2644588" cy="1413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42"/>
  <sheetViews>
    <sheetView tabSelected="1" view="pageBreakPreview" zoomScale="70" zoomScaleNormal="85" zoomScaleSheetLayoutView="70" workbookViewId="0">
      <pane xSplit="4" ySplit="3" topLeftCell="E12" activePane="bottomRight" state="frozen"/>
      <selection activeCell="K22" sqref="K22"/>
      <selection pane="topRight" activeCell="K22" sqref="K22"/>
      <selection pane="bottomLeft" activeCell="K22" sqref="K22"/>
      <selection pane="bottomRight" activeCell="E4" sqref="E4"/>
    </sheetView>
  </sheetViews>
  <sheetFormatPr baseColWidth="10" defaultRowHeight="15"/>
  <cols>
    <col min="1" max="1" width="2.140625" customWidth="1"/>
    <col min="2" max="2" width="4.28515625" bestFit="1" customWidth="1"/>
    <col min="3" max="3" width="6" customWidth="1"/>
    <col min="4" max="4" width="0.85546875" customWidth="1"/>
    <col min="5" max="6" width="6.85546875" customWidth="1"/>
    <col min="7" max="7" width="8" bestFit="1" customWidth="1"/>
    <col min="8" max="8" width="10.85546875" bestFit="1" customWidth="1"/>
    <col min="9" max="9" width="47.5703125" customWidth="1"/>
    <col min="10" max="10" width="5.7109375" customWidth="1"/>
    <col min="11" max="11" width="13.28515625" customWidth="1"/>
    <col min="12" max="12" width="16.28515625" customWidth="1"/>
    <col min="13" max="13" width="14.140625" customWidth="1"/>
    <col min="14" max="14" width="15.5703125" customWidth="1"/>
    <col min="15" max="15" width="15.140625" customWidth="1"/>
    <col min="16" max="16" width="18.42578125" customWidth="1"/>
    <col min="17" max="17" width="14.28515625" customWidth="1"/>
    <col min="18" max="18" width="5.140625" customWidth="1"/>
  </cols>
  <sheetData>
    <row r="1" spans="2:17" ht="28.5">
      <c r="B1" s="65">
        <v>45474</v>
      </c>
      <c r="C1" s="65"/>
      <c r="D1" s="65"/>
      <c r="E1" s="65"/>
      <c r="F1" s="65"/>
      <c r="G1" s="65"/>
      <c r="H1" s="65"/>
      <c r="I1" s="65"/>
    </row>
    <row r="2" spans="2:17" ht="18.75">
      <c r="E2" s="67" t="s">
        <v>0</v>
      </c>
      <c r="F2" s="68"/>
      <c r="G2" s="6"/>
      <c r="H2" s="6"/>
    </row>
    <row r="3" spans="2:17" ht="19.5" thickBot="1">
      <c r="B3" s="15"/>
      <c r="C3" s="15"/>
      <c r="D3" s="3"/>
      <c r="E3" s="7" t="s">
        <v>1</v>
      </c>
      <c r="F3" s="7" t="s">
        <v>2</v>
      </c>
      <c r="G3" s="7" t="s">
        <v>3</v>
      </c>
      <c r="H3" s="7" t="s">
        <v>4</v>
      </c>
      <c r="I3" s="7" t="s">
        <v>52</v>
      </c>
    </row>
    <row r="4" spans="2:17" ht="20.25" customHeight="1" thickTop="1">
      <c r="B4" s="44">
        <f>B1</f>
        <v>45474</v>
      </c>
      <c r="C4" s="14">
        <f>B4</f>
        <v>45474</v>
      </c>
      <c r="D4" s="9"/>
      <c r="E4" s="53"/>
      <c r="F4" s="53"/>
      <c r="G4" s="53"/>
      <c r="H4" s="46" t="str">
        <f t="shared" ref="H4:H14" si="0">IF(F4,IF(E4,IF(E4&gt;F4,F4+"24:00"-E4,F4-E4)-G4,""),"")</f>
        <v/>
      </c>
      <c r="I4" s="41"/>
      <c r="K4" s="20" t="s">
        <v>44</v>
      </c>
      <c r="L4" s="20"/>
    </row>
    <row r="5" spans="2:17" ht="20.25" customHeight="1">
      <c r="B5" s="4">
        <f>B4+1</f>
        <v>45475</v>
      </c>
      <c r="C5" s="5">
        <f>B5</f>
        <v>45475</v>
      </c>
      <c r="D5" s="2"/>
      <c r="E5" s="47"/>
      <c r="F5" s="47"/>
      <c r="G5" s="47"/>
      <c r="H5" s="48" t="str">
        <f t="shared" si="0"/>
        <v/>
      </c>
      <c r="I5" s="42"/>
      <c r="K5" s="20" t="s">
        <v>41</v>
      </c>
      <c r="L5" s="20"/>
    </row>
    <row r="6" spans="2:17" ht="20.25" customHeight="1">
      <c r="B6" s="4">
        <f t="shared" ref="B6:B34" si="1">B5+1</f>
        <v>45476</v>
      </c>
      <c r="C6" s="5">
        <f t="shared" ref="C6:C34" si="2">B6</f>
        <v>45476</v>
      </c>
      <c r="D6" s="2"/>
      <c r="E6" s="47"/>
      <c r="F6" s="47"/>
      <c r="G6" s="47"/>
      <c r="H6" s="48" t="str">
        <f t="shared" si="0"/>
        <v/>
      </c>
      <c r="I6" s="42"/>
      <c r="L6" s="20"/>
      <c r="M6" s="20"/>
    </row>
    <row r="7" spans="2:17" ht="20.25" customHeight="1">
      <c r="B7" s="4">
        <f t="shared" si="1"/>
        <v>45477</v>
      </c>
      <c r="C7" s="5">
        <f t="shared" si="2"/>
        <v>45477</v>
      </c>
      <c r="D7" s="2"/>
      <c r="E7" s="47">
        <v>0.33333333333333331</v>
      </c>
      <c r="F7" s="47">
        <v>0.66666666666666663</v>
      </c>
      <c r="G7" s="47">
        <v>2.0833333333333332E-2</v>
      </c>
      <c r="H7" s="48">
        <f t="shared" si="0"/>
        <v>0.3125</v>
      </c>
      <c r="I7" s="42" t="s">
        <v>57</v>
      </c>
      <c r="L7" s="24" t="s">
        <v>45</v>
      </c>
      <c r="M7" s="66" t="s">
        <v>53</v>
      </c>
      <c r="N7" s="66"/>
      <c r="O7" s="66"/>
      <c r="P7" s="66"/>
      <c r="Q7" s="16"/>
    </row>
    <row r="8" spans="2:17" ht="20.25" customHeight="1">
      <c r="B8" s="4">
        <f t="shared" si="1"/>
        <v>45478</v>
      </c>
      <c r="C8" s="5">
        <f t="shared" si="2"/>
        <v>45478</v>
      </c>
      <c r="D8" s="2"/>
      <c r="E8" s="47"/>
      <c r="F8" s="47"/>
      <c r="G8" s="47"/>
      <c r="H8" s="48" t="str">
        <f t="shared" si="0"/>
        <v/>
      </c>
      <c r="I8" s="42"/>
      <c r="L8" s="21"/>
      <c r="M8" s="20"/>
    </row>
    <row r="9" spans="2:17" ht="20.25" customHeight="1">
      <c r="B9" s="4">
        <f t="shared" si="1"/>
        <v>45479</v>
      </c>
      <c r="C9" s="5">
        <f t="shared" si="2"/>
        <v>45479</v>
      </c>
      <c r="D9" s="2"/>
      <c r="E9" s="47"/>
      <c r="F9" s="47"/>
      <c r="G9" s="47"/>
      <c r="H9" s="48" t="str">
        <f t="shared" si="0"/>
        <v/>
      </c>
      <c r="I9" s="42"/>
      <c r="L9" s="20" t="s">
        <v>60</v>
      </c>
      <c r="M9" s="20"/>
    </row>
    <row r="10" spans="2:17" ht="20.25" customHeight="1">
      <c r="B10" s="4">
        <f t="shared" si="1"/>
        <v>45480</v>
      </c>
      <c r="C10" s="5">
        <f t="shared" si="2"/>
        <v>45480</v>
      </c>
      <c r="D10" s="2"/>
      <c r="E10" s="47"/>
      <c r="F10" s="47"/>
      <c r="G10" s="47"/>
      <c r="H10" s="48" t="str">
        <f t="shared" si="0"/>
        <v/>
      </c>
      <c r="I10" s="42"/>
      <c r="L10" s="20"/>
      <c r="M10" s="20"/>
    </row>
    <row r="11" spans="2:17" ht="20.25" customHeight="1">
      <c r="B11" s="4">
        <f t="shared" si="1"/>
        <v>45481</v>
      </c>
      <c r="C11" s="5">
        <f t="shared" si="2"/>
        <v>45481</v>
      </c>
      <c r="D11" s="2"/>
      <c r="E11" s="47"/>
      <c r="F11" s="47"/>
      <c r="G11" s="47"/>
      <c r="H11" s="48" t="str">
        <f t="shared" si="0"/>
        <v/>
      </c>
      <c r="I11" s="42"/>
    </row>
    <row r="12" spans="2:17" ht="20.25" customHeight="1">
      <c r="B12" s="4">
        <f t="shared" si="1"/>
        <v>45482</v>
      </c>
      <c r="C12" s="5">
        <f t="shared" si="2"/>
        <v>45482</v>
      </c>
      <c r="D12" s="2"/>
      <c r="E12" s="47">
        <v>0.33333333333333331</v>
      </c>
      <c r="F12" s="47">
        <v>0.66666666666666663</v>
      </c>
      <c r="G12" s="47">
        <v>2.0833333333333332E-2</v>
      </c>
      <c r="H12" s="48">
        <f t="shared" si="0"/>
        <v>0.3125</v>
      </c>
      <c r="I12" s="42" t="s">
        <v>57</v>
      </c>
      <c r="L12" s="24" t="s">
        <v>42</v>
      </c>
      <c r="M12" s="66" t="s">
        <v>59</v>
      </c>
      <c r="N12" s="66"/>
      <c r="O12" s="66"/>
      <c r="P12" s="66"/>
    </row>
    <row r="13" spans="2:17" ht="20.25" customHeight="1">
      <c r="B13" s="4">
        <f t="shared" si="1"/>
        <v>45483</v>
      </c>
      <c r="C13" s="5">
        <f t="shared" si="2"/>
        <v>45483</v>
      </c>
      <c r="D13" s="2"/>
      <c r="E13" s="47"/>
      <c r="F13" s="47"/>
      <c r="G13" s="47"/>
      <c r="H13" s="48" t="str">
        <f t="shared" si="0"/>
        <v/>
      </c>
      <c r="I13" s="42"/>
      <c r="L13" s="20"/>
      <c r="M13" s="25"/>
      <c r="N13" s="3"/>
      <c r="O13" s="3"/>
      <c r="P13" s="3"/>
    </row>
    <row r="14" spans="2:17" ht="20.25" customHeight="1">
      <c r="B14" s="4">
        <f t="shared" si="1"/>
        <v>45484</v>
      </c>
      <c r="C14" s="5">
        <f t="shared" si="2"/>
        <v>45484</v>
      </c>
      <c r="D14" s="2"/>
      <c r="E14" s="47"/>
      <c r="F14" s="47"/>
      <c r="G14" s="47"/>
      <c r="H14" s="48" t="str">
        <f t="shared" si="0"/>
        <v/>
      </c>
      <c r="I14" s="42"/>
      <c r="L14" s="24" t="s">
        <v>43</v>
      </c>
      <c r="M14" s="66" t="s">
        <v>55</v>
      </c>
      <c r="N14" s="66"/>
      <c r="O14" s="66"/>
      <c r="P14" s="66"/>
    </row>
    <row r="15" spans="2:17" ht="20.25" customHeight="1">
      <c r="B15" s="4">
        <f t="shared" si="1"/>
        <v>45485</v>
      </c>
      <c r="C15" s="5">
        <f t="shared" si="2"/>
        <v>45485</v>
      </c>
      <c r="D15" s="2"/>
      <c r="E15" s="47"/>
      <c r="F15" s="47"/>
      <c r="G15" s="47"/>
      <c r="H15" s="48" t="str">
        <f t="shared" ref="H15:H34" si="3">IF(F15,IF(E15,IF(E15&gt;F15,F15+"24:00"-E15,F15-E15)-G15,""),"")</f>
        <v/>
      </c>
      <c r="I15" s="42"/>
      <c r="L15" s="20"/>
      <c r="M15" s="25"/>
      <c r="N15" s="3"/>
      <c r="O15" s="3"/>
      <c r="P15" s="3"/>
    </row>
    <row r="16" spans="2:17" ht="20.25" customHeight="1">
      <c r="B16" s="4">
        <f t="shared" si="1"/>
        <v>45486</v>
      </c>
      <c r="C16" s="5">
        <f t="shared" si="2"/>
        <v>45486</v>
      </c>
      <c r="D16" s="2"/>
      <c r="E16" s="47"/>
      <c r="F16" s="47"/>
      <c r="G16" s="47"/>
      <c r="H16" s="48" t="str">
        <f t="shared" si="3"/>
        <v/>
      </c>
      <c r="I16" s="42"/>
      <c r="L16" s="24" t="s">
        <v>49</v>
      </c>
      <c r="M16" s="66" t="s">
        <v>56</v>
      </c>
      <c r="N16" s="66"/>
      <c r="O16" s="66"/>
      <c r="P16" s="66"/>
    </row>
    <row r="17" spans="2:23" ht="20.25" customHeight="1">
      <c r="B17" s="4">
        <f t="shared" si="1"/>
        <v>45487</v>
      </c>
      <c r="C17" s="5">
        <f t="shared" si="2"/>
        <v>45487</v>
      </c>
      <c r="D17" s="2"/>
      <c r="E17" s="47"/>
      <c r="F17" s="47"/>
      <c r="G17" s="47"/>
      <c r="H17" s="48" t="str">
        <f t="shared" si="3"/>
        <v/>
      </c>
      <c r="I17" s="42"/>
      <c r="L17" s="20"/>
      <c r="M17" s="20"/>
    </row>
    <row r="18" spans="2:23" ht="20.25" customHeight="1">
      <c r="B18" s="4">
        <f t="shared" si="1"/>
        <v>45488</v>
      </c>
      <c r="C18" s="5">
        <f t="shared" si="2"/>
        <v>45488</v>
      </c>
      <c r="D18" s="2"/>
      <c r="E18" s="47"/>
      <c r="F18" s="47"/>
      <c r="G18" s="47"/>
      <c r="H18" s="48" t="str">
        <f t="shared" si="3"/>
        <v/>
      </c>
      <c r="I18" s="42"/>
      <c r="L18" s="20" t="s">
        <v>51</v>
      </c>
      <c r="M18" s="20"/>
      <c r="N18" s="23"/>
      <c r="O18" s="23"/>
      <c r="P18" s="23"/>
      <c r="Q18" s="23"/>
      <c r="W18" s="45"/>
    </row>
    <row r="19" spans="2:23" ht="20.25" customHeight="1" thickBot="1">
      <c r="B19" s="4">
        <f t="shared" si="1"/>
        <v>45489</v>
      </c>
      <c r="C19" s="5">
        <f t="shared" si="2"/>
        <v>45489</v>
      </c>
      <c r="D19" s="2"/>
      <c r="E19" s="47"/>
      <c r="F19" s="47"/>
      <c r="G19" s="47"/>
      <c r="H19" s="48" t="str">
        <f t="shared" si="3"/>
        <v/>
      </c>
      <c r="I19" s="42"/>
    </row>
    <row r="20" spans="2:23" ht="20.25" customHeight="1" thickTop="1">
      <c r="B20" s="4">
        <f t="shared" si="1"/>
        <v>45490</v>
      </c>
      <c r="C20" s="5">
        <f t="shared" si="2"/>
        <v>45490</v>
      </c>
      <c r="D20" s="2"/>
      <c r="E20" s="47"/>
      <c r="F20" s="47"/>
      <c r="G20" s="47"/>
      <c r="H20" s="48" t="str">
        <f t="shared" si="3"/>
        <v/>
      </c>
      <c r="I20" s="42"/>
      <c r="K20" s="55" t="s">
        <v>61</v>
      </c>
      <c r="L20" s="56"/>
      <c r="M20" s="56"/>
      <c r="N20" s="56"/>
      <c r="O20" s="56"/>
      <c r="P20" s="56"/>
      <c r="Q20" s="57"/>
      <c r="R20" s="8"/>
    </row>
    <row r="21" spans="2:23" ht="20.25" customHeight="1">
      <c r="B21" s="4">
        <f t="shared" si="1"/>
        <v>45491</v>
      </c>
      <c r="C21" s="5">
        <f t="shared" si="2"/>
        <v>45491</v>
      </c>
      <c r="D21" s="2"/>
      <c r="E21" s="47"/>
      <c r="F21" s="47"/>
      <c r="G21" s="47"/>
      <c r="H21" s="48" t="str">
        <f t="shared" si="3"/>
        <v/>
      </c>
      <c r="I21" s="42"/>
      <c r="K21" s="58" t="s">
        <v>62</v>
      </c>
      <c r="L21" s="54"/>
      <c r="M21" s="54"/>
      <c r="N21" s="54"/>
      <c r="O21" s="54"/>
      <c r="P21" s="54"/>
      <c r="Q21" s="59"/>
      <c r="R21" s="8"/>
    </row>
    <row r="22" spans="2:23" ht="20.25" customHeight="1">
      <c r="B22" s="4">
        <f t="shared" si="1"/>
        <v>45492</v>
      </c>
      <c r="C22" s="5">
        <f t="shared" si="2"/>
        <v>45492</v>
      </c>
      <c r="D22" s="2"/>
      <c r="E22" s="47"/>
      <c r="F22" s="47"/>
      <c r="G22" s="47"/>
      <c r="H22" s="48" t="str">
        <f t="shared" si="3"/>
        <v/>
      </c>
      <c r="I22" s="42"/>
      <c r="K22" s="58"/>
      <c r="L22" s="54"/>
      <c r="M22" s="54"/>
      <c r="N22" s="54"/>
      <c r="O22" s="54"/>
      <c r="P22" s="54"/>
      <c r="Q22" s="59"/>
      <c r="R22" s="8"/>
    </row>
    <row r="23" spans="2:23" ht="20.25" customHeight="1">
      <c r="B23" s="4">
        <f t="shared" si="1"/>
        <v>45493</v>
      </c>
      <c r="C23" s="5">
        <f t="shared" si="2"/>
        <v>45493</v>
      </c>
      <c r="D23" s="2"/>
      <c r="E23" s="47"/>
      <c r="F23" s="47"/>
      <c r="G23" s="47"/>
      <c r="H23" s="48" t="str">
        <f t="shared" si="3"/>
        <v/>
      </c>
      <c r="I23" s="42"/>
      <c r="K23" s="58" t="s">
        <v>63</v>
      </c>
      <c r="L23" s="54"/>
      <c r="M23" s="54"/>
      <c r="N23" s="54"/>
      <c r="O23" s="54"/>
      <c r="P23" s="54"/>
      <c r="Q23" s="59"/>
      <c r="R23" s="8"/>
    </row>
    <row r="24" spans="2:23" ht="20.25" customHeight="1">
      <c r="B24" s="4">
        <f t="shared" si="1"/>
        <v>45494</v>
      </c>
      <c r="C24" s="5">
        <f t="shared" si="2"/>
        <v>45494</v>
      </c>
      <c r="D24" s="2"/>
      <c r="E24" s="47"/>
      <c r="F24" s="47"/>
      <c r="G24" s="47"/>
      <c r="H24" s="48" t="str">
        <f t="shared" si="3"/>
        <v/>
      </c>
      <c r="I24" s="42"/>
      <c r="K24" s="58" t="s">
        <v>64</v>
      </c>
      <c r="L24" s="54"/>
      <c r="M24" s="54"/>
      <c r="N24" s="54"/>
      <c r="O24" s="54"/>
      <c r="P24" s="54"/>
      <c r="Q24" s="59"/>
      <c r="R24" s="8"/>
    </row>
    <row r="25" spans="2:23" ht="20.25" customHeight="1">
      <c r="B25" s="4">
        <f t="shared" si="1"/>
        <v>45495</v>
      </c>
      <c r="C25" s="5">
        <f t="shared" si="2"/>
        <v>45495</v>
      </c>
      <c r="D25" s="2"/>
      <c r="E25" s="47"/>
      <c r="F25" s="47"/>
      <c r="G25" s="47"/>
      <c r="H25" s="48" t="str">
        <f t="shared" si="3"/>
        <v/>
      </c>
      <c r="I25" s="42"/>
      <c r="K25" s="58" t="s">
        <v>68</v>
      </c>
      <c r="L25" s="54"/>
      <c r="M25" s="54"/>
      <c r="N25" s="54"/>
      <c r="O25" s="54"/>
      <c r="P25" s="54"/>
      <c r="Q25" s="59"/>
      <c r="R25" s="8"/>
    </row>
    <row r="26" spans="2:23" ht="20.25" customHeight="1">
      <c r="B26" s="4">
        <f t="shared" si="1"/>
        <v>45496</v>
      </c>
      <c r="C26" s="5">
        <f t="shared" si="2"/>
        <v>45496</v>
      </c>
      <c r="D26" s="2"/>
      <c r="E26" s="47"/>
      <c r="F26" s="47"/>
      <c r="G26" s="47"/>
      <c r="H26" s="48" t="str">
        <f t="shared" si="3"/>
        <v/>
      </c>
      <c r="I26" s="42"/>
      <c r="K26" s="58"/>
      <c r="L26" s="54"/>
      <c r="M26" s="54"/>
      <c r="N26" s="54"/>
      <c r="O26" s="54"/>
      <c r="P26" s="54"/>
      <c r="Q26" s="59"/>
      <c r="R26" s="8"/>
    </row>
    <row r="27" spans="2:23" ht="20.25" customHeight="1">
      <c r="B27" s="4">
        <f t="shared" si="1"/>
        <v>45497</v>
      </c>
      <c r="C27" s="5">
        <f t="shared" si="2"/>
        <v>45497</v>
      </c>
      <c r="D27" s="2"/>
      <c r="E27" s="47"/>
      <c r="F27" s="47"/>
      <c r="G27" s="47"/>
      <c r="H27" s="48" t="str">
        <f t="shared" si="3"/>
        <v/>
      </c>
      <c r="I27" s="42"/>
      <c r="K27" s="58" t="s">
        <v>65</v>
      </c>
      <c r="L27" s="54"/>
      <c r="M27" s="54"/>
      <c r="N27" s="54"/>
      <c r="O27" s="54"/>
      <c r="P27" s="54"/>
      <c r="Q27" s="59"/>
      <c r="R27" s="8"/>
    </row>
    <row r="28" spans="2:23" ht="20.25" customHeight="1">
      <c r="B28" s="4">
        <f t="shared" si="1"/>
        <v>45498</v>
      </c>
      <c r="C28" s="5">
        <f t="shared" si="2"/>
        <v>45498</v>
      </c>
      <c r="D28" s="2"/>
      <c r="E28" s="47"/>
      <c r="F28" s="47"/>
      <c r="G28" s="47"/>
      <c r="H28" s="48" t="str">
        <f t="shared" si="3"/>
        <v/>
      </c>
      <c r="I28" s="42"/>
      <c r="K28" s="58" t="s">
        <v>66</v>
      </c>
      <c r="L28" s="54"/>
      <c r="M28" s="54"/>
      <c r="N28" s="54"/>
      <c r="O28" s="54"/>
      <c r="P28" s="54"/>
      <c r="Q28" s="59"/>
    </row>
    <row r="29" spans="2:23" ht="20.25" customHeight="1" thickBot="1">
      <c r="B29" s="4">
        <f t="shared" si="1"/>
        <v>45499</v>
      </c>
      <c r="C29" s="5">
        <f t="shared" si="2"/>
        <v>45499</v>
      </c>
      <c r="D29" s="2"/>
      <c r="E29" s="47"/>
      <c r="F29" s="47"/>
      <c r="G29" s="47"/>
      <c r="H29" s="48" t="str">
        <f t="shared" si="3"/>
        <v/>
      </c>
      <c r="I29" s="42"/>
      <c r="K29" s="60" t="s">
        <v>67</v>
      </c>
      <c r="L29" s="61"/>
      <c r="M29" s="61"/>
      <c r="N29" s="61"/>
      <c r="O29" s="61"/>
      <c r="P29" s="61"/>
      <c r="Q29" s="62"/>
    </row>
    <row r="30" spans="2:23" ht="20.25" customHeight="1" thickTop="1">
      <c r="B30" s="4">
        <f t="shared" si="1"/>
        <v>45500</v>
      </c>
      <c r="C30" s="5">
        <f t="shared" si="2"/>
        <v>45500</v>
      </c>
      <c r="D30" s="2"/>
      <c r="E30" s="47"/>
      <c r="F30" s="47"/>
      <c r="G30" s="47"/>
      <c r="H30" s="48" t="str">
        <f t="shared" si="3"/>
        <v/>
      </c>
      <c r="I30" s="42"/>
    </row>
    <row r="31" spans="2:23" ht="20.25" customHeight="1">
      <c r="B31" s="4">
        <f t="shared" si="1"/>
        <v>45501</v>
      </c>
      <c r="C31" s="5">
        <f t="shared" si="2"/>
        <v>45501</v>
      </c>
      <c r="D31" s="2"/>
      <c r="E31" s="47"/>
      <c r="F31" s="47"/>
      <c r="G31" s="47"/>
      <c r="H31" s="48" t="str">
        <f t="shared" si="3"/>
        <v/>
      </c>
      <c r="I31" s="42"/>
    </row>
    <row r="32" spans="2:23" ht="20.25" customHeight="1">
      <c r="B32" s="4">
        <f t="shared" si="1"/>
        <v>45502</v>
      </c>
      <c r="C32" s="5">
        <f t="shared" si="2"/>
        <v>45502</v>
      </c>
      <c r="D32" s="2"/>
      <c r="E32" s="47"/>
      <c r="F32" s="47"/>
      <c r="G32" s="47"/>
      <c r="H32" s="48" t="str">
        <f t="shared" si="3"/>
        <v/>
      </c>
      <c r="I32" s="42"/>
      <c r="K32" s="22" t="s">
        <v>47</v>
      </c>
      <c r="L32" s="22"/>
      <c r="M32" s="23"/>
      <c r="N32" s="22" t="s">
        <v>46</v>
      </c>
      <c r="O32" s="22"/>
      <c r="P32" s="22" t="s">
        <v>73</v>
      </c>
      <c r="Q32" s="22"/>
    </row>
    <row r="33" spans="2:18" ht="20.25" customHeight="1">
      <c r="B33" s="4">
        <f t="shared" si="1"/>
        <v>45503</v>
      </c>
      <c r="C33" s="5">
        <f t="shared" si="2"/>
        <v>45503</v>
      </c>
      <c r="D33" s="2"/>
      <c r="E33" s="47"/>
      <c r="F33" s="47"/>
      <c r="G33" s="47"/>
      <c r="H33" s="48" t="str">
        <f t="shared" si="3"/>
        <v/>
      </c>
      <c r="I33" s="42"/>
    </row>
    <row r="34" spans="2:18" ht="20.25" customHeight="1" thickBot="1">
      <c r="B34" s="11">
        <f t="shared" si="1"/>
        <v>45504</v>
      </c>
      <c r="C34" s="12">
        <f t="shared" si="2"/>
        <v>45504</v>
      </c>
      <c r="D34" s="13"/>
      <c r="E34" s="52"/>
      <c r="F34" s="52"/>
      <c r="G34" s="52"/>
      <c r="H34" s="49" t="str">
        <f t="shared" si="3"/>
        <v/>
      </c>
      <c r="I34" s="18"/>
      <c r="M34" s="63" t="s">
        <v>48</v>
      </c>
      <c r="N34" s="63"/>
      <c r="O34" s="64"/>
      <c r="P34" s="64"/>
    </row>
    <row r="35" spans="2:18" ht="16.5" thickTop="1" thickBot="1">
      <c r="B35" s="1"/>
      <c r="H35" s="8"/>
    </row>
    <row r="36" spans="2:18" ht="24" customHeight="1" thickBot="1">
      <c r="B36" s="73" t="s">
        <v>40</v>
      </c>
      <c r="C36" s="74"/>
      <c r="D36" s="74"/>
      <c r="E36" s="74"/>
      <c r="F36" s="74"/>
      <c r="G36" s="75"/>
      <c r="H36" s="19">
        <f>SUM(H4:H34)</f>
        <v>0.625</v>
      </c>
      <c r="I36" s="51" t="s">
        <v>58</v>
      </c>
      <c r="K36" t="s">
        <v>54</v>
      </c>
      <c r="L36" s="78"/>
      <c r="M36" s="78"/>
      <c r="N36" s="78"/>
      <c r="O36" s="78"/>
      <c r="P36" s="78"/>
      <c r="Q36" s="78"/>
    </row>
    <row r="37" spans="2:18" ht="20.25" customHeight="1">
      <c r="B37" s="1"/>
      <c r="K37" s="50">
        <f ca="1">TODAY()</f>
        <v>45461</v>
      </c>
      <c r="L37" s="77" t="s">
        <v>69</v>
      </c>
      <c r="M37" s="77"/>
      <c r="N37" s="77"/>
      <c r="O37" s="87"/>
      <c r="P37" s="76" t="s">
        <v>69</v>
      </c>
      <c r="Q37" s="77"/>
    </row>
    <row r="38" spans="2:18" ht="22.5" customHeight="1">
      <c r="B38" s="1"/>
      <c r="L38" s="88" t="s">
        <v>70</v>
      </c>
      <c r="M38" s="88"/>
      <c r="N38" s="88"/>
      <c r="O38" s="89"/>
      <c r="P38" s="79" t="str">
        <f>M12</f>
        <v>Mustermann, Max</v>
      </c>
      <c r="Q38" s="80"/>
      <c r="R38" s="8"/>
    </row>
    <row r="39" spans="2:18" ht="24.75" customHeight="1">
      <c r="L39" s="90"/>
      <c r="M39" s="90"/>
      <c r="N39" s="90"/>
      <c r="O39" s="91"/>
      <c r="P39" s="81"/>
      <c r="Q39" s="82"/>
    </row>
    <row r="40" spans="2:18" ht="15" customHeight="1">
      <c r="L40" s="83" t="s">
        <v>72</v>
      </c>
      <c r="M40" s="83"/>
      <c r="N40" s="83"/>
      <c r="O40" s="84"/>
      <c r="P40" s="69" t="s">
        <v>50</v>
      </c>
      <c r="Q40" s="70"/>
    </row>
    <row r="41" spans="2:18" ht="15" customHeight="1">
      <c r="I41" s="43" t="s">
        <v>71</v>
      </c>
      <c r="L41" s="85"/>
      <c r="M41" s="85"/>
      <c r="N41" s="85"/>
      <c r="O41" s="86"/>
      <c r="P41" s="71"/>
      <c r="Q41" s="72"/>
    </row>
    <row r="42" spans="2:18">
      <c r="L42" s="85"/>
      <c r="M42" s="85"/>
      <c r="N42" s="85"/>
      <c r="O42" s="86"/>
      <c r="P42" s="71"/>
      <c r="Q42" s="72"/>
    </row>
  </sheetData>
  <sheetProtection algorithmName="SHA-512" hashValue="e2q0HSvQ+eJ7DRKxHOMTtWK/AM6czHomBd4M69XjEybP71PbZYy2h1arEm0fT7Eg2os0kuMNTR03LRRqyOEivQ==" saltValue="KP3OMjAI/DyycEgtfRkgTg==" spinCount="100000" sheet="1" objects="1" scenarios="1" selectLockedCells="1"/>
  <protectedRanges>
    <protectedRange algorithmName="SHA-512" hashValue="oq3/9+Egzg/6nglj86PpM91fmBxP8ebDIHjSiU3aec8Aorr7GeMRfcKAbLCEkUdtF1yI+qTURs5nppe2riqzmg==" saltValue="QeSrEUN1Se5qx+OD9GyagA==" spinCount="100000" sqref="B2:C35" name="Bereich1"/>
    <protectedRange algorithmName="SHA-512" hashValue="FfLIjh7RO/A7FSBdAQrIabdRQiPUboZCrKUcp/7Z2QPsWn6dpTmCuIbmzSWNEAtzHYANfYMtlwjfaLFslkyzaw==" saltValue="fEWb6Ap5XUVazPeDezEm1Q==" spinCount="100000" sqref="H4:I34" name="Bereich2"/>
    <protectedRange algorithmName="SHA-512" hashValue="RXz1oWdnqwtHGHbroO6ECLnkKJugB0BtI2UjVP4WXUvv+ug8iqOprTu/DMGo7vYaG/4nYYgU2OLc3P+jaVSZLA==" saltValue="TSpUJpPtt8gM6XGfZqyu5w==" spinCount="100000" sqref="B36:I36" name="Bereich3"/>
    <protectedRange algorithmName="SHA-512" hashValue="THx/R7wfNaqDtAOMndZigmS2pXLTJhDu6Rd7eKM7emq3AFLLVpUiINqsp8PHnS27mrzxpGAJf7sErzU76O5X5w==" saltValue="DpBbN6KtIhoga6RpmVGPUg==" spinCount="100000" sqref="L6:Q6 L7 L12 L14 L16 K31:Q32 M34 K36 L18:R18 L8:R11 R4:R6 K4:Q5 K27:Q29 K20:Q25 R20:R29 L40:Q40" name="Bereich4"/>
  </protectedRanges>
  <customSheetViews>
    <customSheetView guid="{4652D98A-10A8-4A41-BE02-6BC110D8BB01}" showPageBreaks="1" showGridLines="0" fitToPage="1">
      <pane xSplit="4" ySplit="4" topLeftCell="E10" activePane="bottomRight" state="frozen"/>
      <selection pane="bottomRight" sqref="A1:H38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r:id="rId1"/>
    </customSheetView>
  </customSheetViews>
  <mergeCells count="18">
    <mergeCell ref="P40:Q42"/>
    <mergeCell ref="B36:G36"/>
    <mergeCell ref="P37:Q37"/>
    <mergeCell ref="L36:M36"/>
    <mergeCell ref="N36:O36"/>
    <mergeCell ref="P36:Q36"/>
    <mergeCell ref="P38:Q39"/>
    <mergeCell ref="L40:O42"/>
    <mergeCell ref="L37:O37"/>
    <mergeCell ref="L38:O39"/>
    <mergeCell ref="M34:N34"/>
    <mergeCell ref="O34:P34"/>
    <mergeCell ref="B1:I1"/>
    <mergeCell ref="M7:P7"/>
    <mergeCell ref="M12:P12"/>
    <mergeCell ref="M14:P14"/>
    <mergeCell ref="M16:P16"/>
    <mergeCell ref="E2:F2"/>
  </mergeCells>
  <conditionalFormatting sqref="I4:I34 B12:D12 H7:H14 B7:G11 B13:G14 B4:H6 B15:H34">
    <cfRule type="expression" dxfId="5" priority="9" stopIfTrue="1">
      <formula>WEEKDAY($B4,2)&gt;5</formula>
    </cfRule>
  </conditionalFormatting>
  <conditionalFormatting sqref="E12:G12">
    <cfRule type="expression" dxfId="4" priority="2" stopIfTrue="1">
      <formula>WEEKDAY($B12,2)&gt;5</formula>
    </cfRule>
  </conditionalFormatting>
  <printOptions horizontalCentered="1" verticalCentered="1"/>
  <pageMargins left="0" right="0" top="0.15748031496062992" bottom="0.15748031496062992" header="0" footer="0"/>
  <pageSetup paperSize="9" scale="68" pageOrder="overThenDown" orientation="landscape" r:id="rId2"/>
  <colBreaks count="1" manualBreakCount="1">
    <brk id="9" max="42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 altText="   JA">
                <anchor moveWithCells="1">
                  <from>
                    <xdr:col>13</xdr:col>
                    <xdr:colOff>9525</xdr:colOff>
                    <xdr:row>16</xdr:row>
                    <xdr:rowOff>180975</xdr:rowOff>
                  </from>
                  <to>
                    <xdr:col>13</xdr:col>
                    <xdr:colOff>676275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 altText="   NEIN">
                <anchor moveWithCells="1">
                  <from>
                    <xdr:col>14</xdr:col>
                    <xdr:colOff>352425</xdr:colOff>
                    <xdr:row>16</xdr:row>
                    <xdr:rowOff>180975</xdr:rowOff>
                  </from>
                  <to>
                    <xdr:col>15</xdr:col>
                    <xdr:colOff>9525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10AA0B1C-E866-4B1A-9480-1A06273654DF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I4:I34 B12:D12 H7:H14 B7:G11 B13:G14 B4:H6 B15:H34</xm:sqref>
        </x14:conditionalFormatting>
        <x14:conditionalFormatting xmlns:xm="http://schemas.microsoft.com/office/excel/2006/main">
          <x14:cfRule type="expression" priority="1" stopIfTrue="1" id="{4BA188BD-72E9-4C23-8742-0B44120DDF70}">
            <xm:f>MATCH($B12,Feiertage!$B$2:$B$49,0)&gt;0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E12:G12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E49"/>
  <sheetViews>
    <sheetView topLeftCell="A14" workbookViewId="0">
      <selection activeCell="A50" sqref="A50"/>
    </sheetView>
  </sheetViews>
  <sheetFormatPr baseColWidth="10" defaultRowHeight="15"/>
  <cols>
    <col min="1" max="1" width="10.140625" style="16" bestFit="1" customWidth="1"/>
    <col min="2" max="2" width="10.140625" bestFit="1" customWidth="1"/>
    <col min="3" max="3" width="14.42578125" style="17" customWidth="1"/>
    <col min="4" max="4" width="28.7109375" style="16" bestFit="1" customWidth="1"/>
  </cols>
  <sheetData>
    <row r="1" spans="1:5">
      <c r="A1" s="26" t="s">
        <v>5</v>
      </c>
      <c r="B1" s="27">
        <f>YEAR(Monat!B1)</f>
        <v>2024</v>
      </c>
      <c r="C1" s="28" t="s">
        <v>6</v>
      </c>
      <c r="D1" s="29"/>
    </row>
    <row r="2" spans="1:5">
      <c r="A2" s="30">
        <f>DATEVALUE("01.01."&amp;$B$1)</f>
        <v>45292</v>
      </c>
      <c r="B2" s="31">
        <f>IF(C2="x",A2,0)</f>
        <v>45292</v>
      </c>
      <c r="C2" s="32" t="s">
        <v>7</v>
      </c>
      <c r="D2" s="33" t="s">
        <v>8</v>
      </c>
    </row>
    <row r="3" spans="1:5">
      <c r="A3" s="30">
        <f>DATEVALUE("02.01."&amp;$B$1)</f>
        <v>45293</v>
      </c>
      <c r="B3" s="31">
        <f>IF(C3="x",A3,0)</f>
        <v>0</v>
      </c>
      <c r="C3" s="32"/>
      <c r="D3" s="33" t="s">
        <v>9</v>
      </c>
    </row>
    <row r="4" spans="1:5">
      <c r="A4" s="30">
        <f>DATEVALUE("06.01."&amp;$B$1)</f>
        <v>45297</v>
      </c>
      <c r="B4" s="31">
        <f t="shared" ref="B4:B49" si="0">IF(C4="x",A4,0)</f>
        <v>0</v>
      </c>
      <c r="C4" s="32"/>
      <c r="D4" s="34" t="s">
        <v>10</v>
      </c>
    </row>
    <row r="5" spans="1:5">
      <c r="A5" s="30">
        <f>A8-48</f>
        <v>45334</v>
      </c>
      <c r="B5" s="31">
        <f t="shared" si="0"/>
        <v>0</v>
      </c>
      <c r="C5" s="32"/>
      <c r="D5" s="35" t="s">
        <v>11</v>
      </c>
      <c r="E5" s="10"/>
    </row>
    <row r="6" spans="1:5">
      <c r="A6" s="30">
        <f>A8-2</f>
        <v>45380</v>
      </c>
      <c r="B6" s="31">
        <f t="shared" si="0"/>
        <v>45380</v>
      </c>
      <c r="C6" s="32" t="s">
        <v>7</v>
      </c>
      <c r="D6" s="36" t="s">
        <v>12</v>
      </c>
    </row>
    <row r="7" spans="1:5">
      <c r="A7" s="30">
        <f>A8-1</f>
        <v>45381</v>
      </c>
      <c r="B7" s="31">
        <f t="shared" si="0"/>
        <v>0</v>
      </c>
      <c r="C7" s="32"/>
      <c r="D7" s="33" t="s">
        <v>13</v>
      </c>
    </row>
    <row r="8" spans="1:5">
      <c r="A8" s="37">
        <f>DOLLAR((DAY(MINUTE($B$1/38)/2+55) &amp; ".4." &amp; $B$1)/7,)*7-IF(YEAR(1)=1904,5,6)</f>
        <v>45382</v>
      </c>
      <c r="B8" s="31">
        <f t="shared" si="0"/>
        <v>45382</v>
      </c>
      <c r="C8" s="32" t="s">
        <v>7</v>
      </c>
      <c r="D8" s="33" t="s">
        <v>14</v>
      </c>
    </row>
    <row r="9" spans="1:5">
      <c r="A9" s="37">
        <f>A8+1</f>
        <v>45383</v>
      </c>
      <c r="B9" s="31">
        <f t="shared" si="0"/>
        <v>45383</v>
      </c>
      <c r="C9" s="32" t="s">
        <v>7</v>
      </c>
      <c r="D9" s="33" t="s">
        <v>15</v>
      </c>
    </row>
    <row r="10" spans="1:5">
      <c r="A10" s="30">
        <f>DATEVALUE("01.05."&amp;$B$1)</f>
        <v>45413</v>
      </c>
      <c r="B10" s="31">
        <f t="shared" si="0"/>
        <v>45413</v>
      </c>
      <c r="C10" s="32" t="s">
        <v>7</v>
      </c>
      <c r="D10" s="33" t="s">
        <v>16</v>
      </c>
    </row>
    <row r="11" spans="1:5">
      <c r="A11" s="30">
        <f>A8+39</f>
        <v>45421</v>
      </c>
      <c r="B11" s="31">
        <f t="shared" si="0"/>
        <v>45421</v>
      </c>
      <c r="C11" s="32" t="s">
        <v>7</v>
      </c>
      <c r="D11" s="33" t="s">
        <v>17</v>
      </c>
    </row>
    <row r="12" spans="1:5">
      <c r="A12" s="30">
        <f>DATE($B$1,5,1)+15-WEEKDAY(DATE($B$1,5,1))</f>
        <v>45424</v>
      </c>
      <c r="B12" s="31">
        <f t="shared" si="0"/>
        <v>0</v>
      </c>
      <c r="C12" s="32"/>
      <c r="D12" s="33" t="s">
        <v>18</v>
      </c>
    </row>
    <row r="13" spans="1:5">
      <c r="A13" s="30">
        <f>A8+48</f>
        <v>45430</v>
      </c>
      <c r="B13" s="31">
        <f t="shared" si="0"/>
        <v>0</v>
      </c>
      <c r="C13" s="32"/>
      <c r="D13" s="33" t="s">
        <v>19</v>
      </c>
    </row>
    <row r="14" spans="1:5">
      <c r="A14" s="30">
        <f>A8+49</f>
        <v>45431</v>
      </c>
      <c r="B14" s="31">
        <f t="shared" si="0"/>
        <v>45431</v>
      </c>
      <c r="C14" s="32" t="s">
        <v>7</v>
      </c>
      <c r="D14" s="33" t="s">
        <v>20</v>
      </c>
    </row>
    <row r="15" spans="1:5">
      <c r="A15" s="30">
        <f>A8+50</f>
        <v>45432</v>
      </c>
      <c r="B15" s="31">
        <f t="shared" si="0"/>
        <v>45432</v>
      </c>
      <c r="C15" s="32" t="s">
        <v>7</v>
      </c>
      <c r="D15" s="33" t="s">
        <v>21</v>
      </c>
    </row>
    <row r="16" spans="1:5">
      <c r="A16" s="30">
        <f>A8+60</f>
        <v>45442</v>
      </c>
      <c r="B16" s="31">
        <f t="shared" si="0"/>
        <v>0</v>
      </c>
      <c r="C16" s="32"/>
      <c r="D16" s="33" t="s">
        <v>22</v>
      </c>
    </row>
    <row r="17" spans="1:4">
      <c r="A17" s="30">
        <f>DATEVALUE("01.08."&amp;$B$1)</f>
        <v>45505</v>
      </c>
      <c r="B17" s="31">
        <f t="shared" si="0"/>
        <v>0</v>
      </c>
      <c r="C17" s="32"/>
      <c r="D17" s="33" t="s">
        <v>23</v>
      </c>
    </row>
    <row r="18" spans="1:4">
      <c r="A18" s="30">
        <f>DATEVALUE("03.10."&amp;$B$1)</f>
        <v>45568</v>
      </c>
      <c r="B18" s="31">
        <f t="shared" si="0"/>
        <v>45568</v>
      </c>
      <c r="C18" s="32" t="s">
        <v>7</v>
      </c>
      <c r="D18" s="33" t="s">
        <v>24</v>
      </c>
    </row>
    <row r="19" spans="1:4">
      <c r="A19" s="30">
        <f>DATE($B$1,10,1)+7-WEEKDAY(DATE($B$1,10,1),2)</f>
        <v>45571</v>
      </c>
      <c r="B19" s="31">
        <f t="shared" si="0"/>
        <v>0</v>
      </c>
      <c r="C19" s="32"/>
      <c r="D19" s="33" t="s">
        <v>25</v>
      </c>
    </row>
    <row r="20" spans="1:4">
      <c r="A20" s="30">
        <v>43399</v>
      </c>
      <c r="B20" s="31">
        <f t="shared" si="0"/>
        <v>0</v>
      </c>
      <c r="C20" s="32"/>
      <c r="D20" s="33" t="s">
        <v>26</v>
      </c>
    </row>
    <row r="21" spans="1:4">
      <c r="A21" s="30">
        <f>DATEVALUE("31.10."&amp;$B$1)</f>
        <v>45596</v>
      </c>
      <c r="B21" s="31">
        <f t="shared" si="0"/>
        <v>45596</v>
      </c>
      <c r="C21" s="32" t="s">
        <v>7</v>
      </c>
      <c r="D21" s="33" t="s">
        <v>27</v>
      </c>
    </row>
    <row r="22" spans="1:4">
      <c r="A22" s="30">
        <f>DATEVALUE("01.11."&amp;$B$1)</f>
        <v>45597</v>
      </c>
      <c r="B22" s="31">
        <f t="shared" si="0"/>
        <v>0</v>
      </c>
      <c r="C22" s="32"/>
      <c r="D22" s="33" t="s">
        <v>28</v>
      </c>
    </row>
    <row r="23" spans="1:4">
      <c r="A23" s="30">
        <f>DATE($B$1,12,25)-WEEKDAY(DATE($B$1,12,25),2)-35</f>
        <v>45613</v>
      </c>
      <c r="B23" s="31">
        <f t="shared" si="0"/>
        <v>0</v>
      </c>
      <c r="C23" s="32"/>
      <c r="D23" s="33" t="s">
        <v>29</v>
      </c>
    </row>
    <row r="24" spans="1:4">
      <c r="A24" s="30">
        <f>DATE($B$1,12,25)-WEEKDAY(DATE($B$1,12,25),2)-32</f>
        <v>45616</v>
      </c>
      <c r="B24" s="31">
        <f t="shared" si="0"/>
        <v>0</v>
      </c>
      <c r="C24" s="32"/>
      <c r="D24" s="33" t="s">
        <v>30</v>
      </c>
    </row>
    <row r="25" spans="1:4">
      <c r="A25" s="30">
        <f>DATE($B$1,12,25)-WEEKDAY(DATE($B$1,12,25),2)-28</f>
        <v>45620</v>
      </c>
      <c r="B25" s="31">
        <f t="shared" si="0"/>
        <v>0</v>
      </c>
      <c r="C25" s="32"/>
      <c r="D25" s="33" t="s">
        <v>31</v>
      </c>
    </row>
    <row r="26" spans="1:4">
      <c r="A26" s="30">
        <f>DATE($B$1,12,25)-WEEKDAY(DATE($B$1,12,25),2)-21</f>
        <v>45627</v>
      </c>
      <c r="B26" s="31">
        <f t="shared" si="0"/>
        <v>0</v>
      </c>
      <c r="C26" s="32"/>
      <c r="D26" s="33" t="s">
        <v>32</v>
      </c>
    </row>
    <row r="27" spans="1:4">
      <c r="A27" s="30">
        <f>DATE($B$1,12,25)-WEEKDAY(DATE($B$1,12,25),2)-14</f>
        <v>45634</v>
      </c>
      <c r="B27" s="31">
        <f t="shared" si="0"/>
        <v>0</v>
      </c>
      <c r="C27" s="32"/>
      <c r="D27" s="33" t="s">
        <v>33</v>
      </c>
    </row>
    <row r="28" spans="1:4">
      <c r="A28" s="30">
        <f>DATE($B$1,12,25)-WEEKDAY(DATE($B$1,12,25),2)-7</f>
        <v>45641</v>
      </c>
      <c r="B28" s="31">
        <f t="shared" si="0"/>
        <v>0</v>
      </c>
      <c r="C28" s="32"/>
      <c r="D28" s="33" t="s">
        <v>34</v>
      </c>
    </row>
    <row r="29" spans="1:4">
      <c r="A29" s="30">
        <f>DATE($B$1,12,25)-WEEKDAY(DATE($B$1,12,25),2)</f>
        <v>45648</v>
      </c>
      <c r="B29" s="31">
        <f t="shared" si="0"/>
        <v>0</v>
      </c>
      <c r="C29" s="32"/>
      <c r="D29" s="33" t="s">
        <v>35</v>
      </c>
    </row>
    <row r="30" spans="1:4">
      <c r="A30" s="30">
        <f>DATEVALUE("24.12."&amp;$B$1)</f>
        <v>45650</v>
      </c>
      <c r="B30" s="31">
        <f t="shared" si="0"/>
        <v>0</v>
      </c>
      <c r="C30" s="32"/>
      <c r="D30" s="33" t="s">
        <v>36</v>
      </c>
    </row>
    <row r="31" spans="1:4">
      <c r="A31" s="30">
        <f>DATEVALUE("25.12."&amp;$B$1)</f>
        <v>45651</v>
      </c>
      <c r="B31" s="31">
        <f t="shared" si="0"/>
        <v>45651</v>
      </c>
      <c r="C31" s="32" t="s">
        <v>7</v>
      </c>
      <c r="D31" s="33" t="s">
        <v>37</v>
      </c>
    </row>
    <row r="32" spans="1:4">
      <c r="A32" s="30">
        <f>DATEVALUE("26.12."&amp;$B$1)</f>
        <v>45652</v>
      </c>
      <c r="B32" s="31">
        <f t="shared" si="0"/>
        <v>45652</v>
      </c>
      <c r="C32" s="32" t="s">
        <v>7</v>
      </c>
      <c r="D32" s="33" t="s">
        <v>38</v>
      </c>
    </row>
    <row r="33" spans="1:5">
      <c r="A33" s="30">
        <f>DATEVALUE("31.12."&amp;$B$1)</f>
        <v>45657</v>
      </c>
      <c r="B33" s="31">
        <f t="shared" si="0"/>
        <v>0</v>
      </c>
      <c r="C33" s="32"/>
      <c r="D33" s="33" t="s">
        <v>39</v>
      </c>
    </row>
    <row r="34" spans="1:5">
      <c r="A34" s="38"/>
      <c r="B34" s="31">
        <f t="shared" si="0"/>
        <v>0</v>
      </c>
      <c r="C34" s="32"/>
      <c r="D34" s="39"/>
    </row>
    <row r="35" spans="1:5">
      <c r="A35" s="38"/>
      <c r="B35" s="31">
        <f t="shared" si="0"/>
        <v>0</v>
      </c>
      <c r="C35" s="40"/>
      <c r="D35" s="39"/>
      <c r="E35" s="10"/>
    </row>
    <row r="36" spans="1:5">
      <c r="A36" s="38"/>
      <c r="B36" s="31">
        <f t="shared" si="0"/>
        <v>0</v>
      </c>
      <c r="C36" s="32"/>
      <c r="D36" s="39"/>
    </row>
    <row r="37" spans="1:5">
      <c r="A37" s="38"/>
      <c r="B37" s="31">
        <f t="shared" si="0"/>
        <v>0</v>
      </c>
      <c r="C37" s="32"/>
      <c r="D37" s="39"/>
    </row>
    <row r="38" spans="1:5">
      <c r="A38" s="38"/>
      <c r="B38" s="31">
        <f t="shared" si="0"/>
        <v>0</v>
      </c>
      <c r="C38" s="32"/>
      <c r="D38" s="39"/>
    </row>
    <row r="39" spans="1:5">
      <c r="A39" s="38"/>
      <c r="B39" s="31">
        <f t="shared" si="0"/>
        <v>0</v>
      </c>
      <c r="C39" s="32"/>
      <c r="D39" s="39"/>
    </row>
    <row r="40" spans="1:5">
      <c r="A40" s="38"/>
      <c r="B40" s="31">
        <f t="shared" si="0"/>
        <v>0</v>
      </c>
      <c r="C40" s="32"/>
      <c r="D40" s="39"/>
    </row>
    <row r="41" spans="1:5">
      <c r="A41" s="38"/>
      <c r="B41" s="31">
        <f t="shared" si="0"/>
        <v>0</v>
      </c>
      <c r="C41" s="32"/>
      <c r="D41" s="39"/>
    </row>
    <row r="42" spans="1:5">
      <c r="A42" s="39"/>
      <c r="B42" s="31">
        <f t="shared" si="0"/>
        <v>0</v>
      </c>
      <c r="C42" s="32"/>
      <c r="D42" s="39"/>
    </row>
    <row r="43" spans="1:5">
      <c r="A43" s="39"/>
      <c r="B43" s="31">
        <f t="shared" si="0"/>
        <v>0</v>
      </c>
      <c r="C43" s="32"/>
      <c r="D43" s="39"/>
    </row>
    <row r="44" spans="1:5">
      <c r="A44" s="39"/>
      <c r="B44" s="31">
        <f t="shared" si="0"/>
        <v>0</v>
      </c>
      <c r="C44" s="32"/>
      <c r="D44" s="39"/>
    </row>
    <row r="45" spans="1:5">
      <c r="A45" s="39"/>
      <c r="B45" s="31">
        <f t="shared" si="0"/>
        <v>0</v>
      </c>
      <c r="C45" s="32"/>
      <c r="D45" s="39"/>
    </row>
    <row r="46" spans="1:5">
      <c r="A46" s="39"/>
      <c r="B46" s="31">
        <f t="shared" si="0"/>
        <v>0</v>
      </c>
      <c r="C46" s="32"/>
      <c r="D46" s="39"/>
    </row>
    <row r="47" spans="1:5">
      <c r="A47" s="38"/>
      <c r="B47" s="31">
        <f t="shared" si="0"/>
        <v>0</v>
      </c>
      <c r="C47" s="32"/>
      <c r="D47" s="39"/>
    </row>
    <row r="48" spans="1:5">
      <c r="A48" s="39"/>
      <c r="B48" s="31">
        <f t="shared" si="0"/>
        <v>0</v>
      </c>
      <c r="C48" s="32"/>
      <c r="D48" s="39"/>
    </row>
    <row r="49" spans="1:4">
      <c r="A49" s="39"/>
      <c r="B49" s="31">
        <f t="shared" si="0"/>
        <v>0</v>
      </c>
      <c r="C49" s="32"/>
      <c r="D49" s="39"/>
    </row>
  </sheetData>
  <sheetProtection algorithmName="SHA-512" hashValue="S3QCN93vlIO11H/cZeqkRXFNmLXlCuDb90qnH5IlS7XyMc4jV1+UEsCM1aBHrBa6LaO+4JYWJ8fYo21+f3Sy/A==" saltValue="JPawvKMgPyHmn24zSRqqng==" spinCount="100000" sheet="1" objects="1" scenarios="1" selectLockedCells="1"/>
  <protectedRanges>
    <protectedRange algorithmName="SHA-512" hashValue="0s5ymIYrQ9m0upC/0PzmyZPMEwgAhuWwrXnNvf5WJrfIH3d0gyqt0gVBfzGENaItfZS9MGMXbL3f0pEJiZ+WCQ==" saltValue="y+DhPijPBm6L6No7S/WV4w==" spinCount="100000" sqref="A1:D49" name="Bereich1"/>
  </protectedRanges>
  <customSheetViews>
    <customSheetView guid="{4652D98A-10A8-4A41-BE02-6BC110D8BB01}">
      <selection activeCell="L16" sqref="L16"/>
      <pageMargins left="0.7" right="0.7" top="0.78740157499999996" bottom="0.78740157499999996" header="0.3" footer="0.3"/>
    </customSheetView>
  </customSheetViews>
  <conditionalFormatting sqref="B2 B4:B49">
    <cfRule type="expression" dxfId="1" priority="1" stopIfTrue="1">
      <formula>AND(WEEKDAY($B2,2)&gt;5,B2&gt;0)</formula>
    </cfRule>
  </conditionalFormatting>
  <conditionalFormatting sqref="B3">
    <cfRule type="expression" dxfId="0" priority="2" stopIfTrue="1">
      <formula>AND(WEEKDAY($B3,2)&gt;5,B3&gt;0)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Monat</vt:lpstr>
      <vt:lpstr>Feiertage</vt:lpstr>
      <vt:lpstr>Monat!Druckbereich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Sejla Memic</dc:creator>
  <cp:lastModifiedBy>Puchert, Thorge</cp:lastModifiedBy>
  <cp:lastPrinted>2019-04-08T10:55:54Z</cp:lastPrinted>
  <dcterms:created xsi:type="dcterms:W3CDTF">2017-09-20T18:53:26Z</dcterms:created>
  <dcterms:modified xsi:type="dcterms:W3CDTF">2024-06-18T10:54:10Z</dcterms:modified>
</cp:coreProperties>
</file>